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17C7E025-C99C-4CC4-85D4-B2F4CEFC3920}" xr6:coauthVersionLast="47" xr6:coauthVersionMax="47" xr10:uidLastSave="{00000000-0000-0000-0000-000000000000}"/>
  <bookViews>
    <workbookView xWindow="-120" yWindow="-120" windowWidth="29040" windowHeight="15840" xr2:uid="{A5ECD8EC-641E-4FC9-9FE6-D6178E478634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Financiera'!$B$19:$N$77</definedName>
    <definedName name="_xlnm.Print_Area" localSheetId="0">'ESF - Situación Financiera'!$B$2:$G$82</definedName>
    <definedName name="MyExchangeRate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" l="1"/>
  <c r="J73" i="1"/>
  <c r="I72" i="1"/>
  <c r="F72" i="1"/>
  <c r="J72" i="1" s="1"/>
  <c r="H71" i="1"/>
  <c r="L71" i="1" s="1"/>
  <c r="L70" i="1"/>
  <c r="J70" i="1"/>
  <c r="F70" i="1"/>
  <c r="C70" i="1"/>
  <c r="L69" i="1"/>
  <c r="J69" i="1"/>
  <c r="F69" i="1"/>
  <c r="C69" i="1"/>
  <c r="C72" i="1" s="1"/>
  <c r="L68" i="1"/>
  <c r="H68" i="1"/>
  <c r="F68" i="1"/>
  <c r="L67" i="1"/>
  <c r="J67" i="1"/>
  <c r="F67" i="1"/>
  <c r="J66" i="1"/>
  <c r="J65" i="1"/>
  <c r="C64" i="1"/>
  <c r="L63" i="1"/>
  <c r="J63" i="1"/>
  <c r="H62" i="1"/>
  <c r="L62" i="1" s="1"/>
  <c r="F62" i="1"/>
  <c r="H61" i="1"/>
  <c r="F61" i="1"/>
  <c r="L61" i="1" s="1"/>
  <c r="H60" i="1"/>
  <c r="F60" i="1"/>
  <c r="L60" i="1" s="1"/>
  <c r="L59" i="1"/>
  <c r="H59" i="1"/>
  <c r="F59" i="1"/>
  <c r="H58" i="1"/>
  <c r="L58" i="1" s="1"/>
  <c r="F58" i="1"/>
  <c r="H57" i="1"/>
  <c r="F57" i="1"/>
  <c r="L57" i="1" s="1"/>
  <c r="L56" i="1"/>
  <c r="I56" i="1"/>
  <c r="J56" i="1" s="1"/>
  <c r="C56" i="1"/>
  <c r="J55" i="1"/>
  <c r="I54" i="1"/>
  <c r="I64" i="1" s="1"/>
  <c r="I74" i="1" s="1"/>
  <c r="C54" i="1"/>
  <c r="L53" i="1"/>
  <c r="J53" i="1"/>
  <c r="F52" i="1"/>
  <c r="L52" i="1" s="1"/>
  <c r="H51" i="1"/>
  <c r="F51" i="1"/>
  <c r="L51" i="1" s="1"/>
  <c r="H50" i="1"/>
  <c r="F50" i="1"/>
  <c r="L50" i="1" s="1"/>
  <c r="F49" i="1"/>
  <c r="J49" i="1" s="1"/>
  <c r="L48" i="1"/>
  <c r="F48" i="1"/>
  <c r="F47" i="1"/>
  <c r="L47" i="1" s="1"/>
  <c r="L46" i="1"/>
  <c r="F46" i="1"/>
  <c r="F54" i="1" s="1"/>
  <c r="L45" i="1"/>
  <c r="J44" i="1"/>
  <c r="J43" i="1"/>
  <c r="J42" i="1"/>
  <c r="I41" i="1"/>
  <c r="J40" i="1"/>
  <c r="L39" i="1"/>
  <c r="I39" i="1"/>
  <c r="F39" i="1"/>
  <c r="F41" i="1" s="1"/>
  <c r="C39" i="1"/>
  <c r="C41" i="1" s="1"/>
  <c r="H38" i="1"/>
  <c r="F38" i="1"/>
  <c r="L38" i="1" s="1"/>
  <c r="L37" i="1"/>
  <c r="H37" i="1"/>
  <c r="F37" i="1"/>
  <c r="L36" i="1"/>
  <c r="J36" i="1"/>
  <c r="F36" i="1"/>
  <c r="C36" i="1"/>
  <c r="H35" i="1"/>
  <c r="L35" i="1" s="1"/>
  <c r="F35" i="1"/>
  <c r="H34" i="1"/>
  <c r="F34" i="1"/>
  <c r="L34" i="1" s="1"/>
  <c r="H33" i="1"/>
  <c r="F33" i="1"/>
  <c r="L33" i="1" s="1"/>
  <c r="L32" i="1"/>
  <c r="H32" i="1"/>
  <c r="F32" i="1"/>
  <c r="J31" i="1"/>
  <c r="J30" i="1"/>
  <c r="I29" i="1"/>
  <c r="F29" i="1"/>
  <c r="J29" i="1" s="1"/>
  <c r="C29" i="1"/>
  <c r="H28" i="1"/>
  <c r="F28" i="1"/>
  <c r="L28" i="1" s="1"/>
  <c r="M27" i="1"/>
  <c r="H27" i="1"/>
  <c r="F27" i="1"/>
  <c r="L27" i="1" s="1"/>
  <c r="F26" i="1"/>
  <c r="J26" i="1" s="1"/>
  <c r="L25" i="1"/>
  <c r="H25" i="1"/>
  <c r="H24" i="1"/>
  <c r="F24" i="1"/>
  <c r="L24" i="1" s="1"/>
  <c r="H23" i="1"/>
  <c r="F23" i="1"/>
  <c r="L23" i="1" s="1"/>
  <c r="L22" i="1"/>
  <c r="F22" i="1"/>
  <c r="J22" i="1" s="1"/>
  <c r="H19" i="1"/>
  <c r="L54" i="1" l="1"/>
  <c r="F64" i="1"/>
  <c r="J54" i="1"/>
  <c r="C74" i="1"/>
  <c r="L41" i="1"/>
  <c r="J41" i="1"/>
  <c r="L26" i="1"/>
  <c r="L29" i="1"/>
  <c r="J39" i="1"/>
  <c r="L49" i="1"/>
  <c r="L72" i="1"/>
  <c r="F74" i="1" l="1"/>
  <c r="J64" i="1"/>
  <c r="L64" i="1"/>
  <c r="J74" i="1" l="1"/>
  <c r="N74" i="1"/>
</calcChain>
</file>

<file path=xl/sharedStrings.xml><?xml version="1.0" encoding="utf-8"?>
<sst xmlns="http://schemas.openxmlformats.org/spreadsheetml/2006/main" count="94" uniqueCount="94">
  <si>
    <t>Balance General</t>
  </si>
  <si>
    <t>Correspondiente al 30 del mes abril del año 2023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</si>
  <si>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</si>
  <si>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</si>
  <si>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</si>
  <si>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</si>
  <si>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</si>
  <si>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</si>
  <si>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</si>
  <si>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</si>
  <si>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</si>
  <si>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</si>
  <si>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</si>
  <si>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</si>
  <si>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</si>
  <si>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</si>
  <si>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</si>
  <si>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</si>
  <si>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</si>
  <si>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</si>
  <si>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</si>
  <si>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</si>
  <si>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</si>
  <si>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</si>
  <si>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</si>
  <si>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</si>
  <si>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</si>
  <si>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</si>
  <si>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</si>
  <si>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</si>
  <si>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</si>
  <si>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</si>
  <si>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</si>
  <si>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</si>
  <si>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</si>
  <si>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</si>
  <si>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</si>
  <si>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</si>
  <si>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</si>
  <si>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</si>
  <si>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</si>
  <si>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</si>
  <si>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</si>
  <si>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0015</t>
  </si>
  <si>
    <t xml:space="preserve">Sobregiro bancario 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</si>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</sst>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9" fillId="0" borderId="0" xfId="0" applyFont="1"/>
    <xf numFmtId="41" fontId="2" fillId="0" borderId="1" xfId="0" applyNumberFormat="1" applyFont="1" applyBorder="1"/>
    <xf numFmtId="0" fontId="3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6" fillId="0" borderId="1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10" fillId="0" borderId="0" xfId="0" applyFont="1" applyAlignment="1">
      <alignment horizontal="left" vertical="center" indent="5"/>
    </xf>
    <xf numFmtId="164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3" fontId="6" fillId="0" borderId="0" xfId="0" applyNumberFormat="1" applyFont="1"/>
    <xf numFmtId="165" fontId="2" fillId="0" borderId="0" xfId="0" applyNumberFormat="1" applyFont="1"/>
    <xf numFmtId="41" fontId="6" fillId="0" borderId="0" xfId="0" applyNumberFormat="1" applyFont="1"/>
    <xf numFmtId="43" fontId="0" fillId="0" borderId="0" xfId="0" applyNumberFormat="1" applyAlignment="1">
      <alignment vertical="center"/>
    </xf>
    <xf numFmtId="165" fontId="2" fillId="0" borderId="1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1" xfId="0" applyNumberFormat="1" applyFont="1" applyBorder="1"/>
    <xf numFmtId="43" fontId="2" fillId="0" borderId="0" xfId="0" applyNumberFormat="1" applyFont="1"/>
    <xf numFmtId="0" fontId="3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/>
    <xf numFmtId="41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Millares 2" xfId="2" xr:uid="{F6CC8120-B675-4854-B426-D10EB3C3322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ldo.javier/Desktop/INFORME%20FINANCIEROS%20LIBRE%20ACCESO%202023/Informe%20Financiero%20abril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Ejecución ENERO"/>
      <sheetName val="Febrero"/>
      <sheetName val="Abril 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>
        <row r="50">
          <cell r="E50">
            <v>730572.06560677954</v>
          </cell>
        </row>
      </sheetData>
      <sheetData sheetId="4">
        <row r="21">
          <cell r="D21">
            <v>1397703</v>
          </cell>
        </row>
        <row r="23">
          <cell r="D23">
            <v>218058423.44</v>
          </cell>
        </row>
        <row r="24">
          <cell r="D24">
            <v>-141462073.59999999</v>
          </cell>
        </row>
        <row r="29">
          <cell r="D29">
            <v>-14920757.439999999</v>
          </cell>
        </row>
        <row r="30">
          <cell r="D30">
            <v>-832250.8</v>
          </cell>
        </row>
      </sheetData>
      <sheetData sheetId="5">
        <row r="8">
          <cell r="F8">
            <v>1100000</v>
          </cell>
        </row>
      </sheetData>
      <sheetData sheetId="6">
        <row r="13">
          <cell r="G13">
            <v>27301926.220000003</v>
          </cell>
        </row>
        <row r="18">
          <cell r="G18">
            <v>13251455</v>
          </cell>
        </row>
        <row r="19">
          <cell r="G19">
            <v>-272575.27829999849</v>
          </cell>
        </row>
      </sheetData>
      <sheetData sheetId="7">
        <row r="63">
          <cell r="C63">
            <v>29735087.237306781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B6EF0-1E75-4E35-848A-EDF407AE22DD}">
  <sheetPr filterMode="1"/>
  <dimension ref="A1:T86"/>
  <sheetViews>
    <sheetView tabSelected="1" view="pageBreakPreview" topLeftCell="B10" zoomScaleSheetLayoutView="100" workbookViewId="0">
      <selection activeCell="B21" sqref="B21"/>
    </sheetView>
  </sheetViews>
  <sheetFormatPr baseColWidth="10" defaultColWidth="11.42578125" defaultRowHeight="15" x14ac:dyDescent="0.25"/>
  <cols>
    <col min="1" max="1" width="7.5703125" style="4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6.5703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69" t="s">
        <v>0</v>
      </c>
      <c r="C15" s="70"/>
      <c r="D15" s="70"/>
      <c r="E15" s="70"/>
      <c r="F15" s="69"/>
      <c r="G15" s="3"/>
      <c r="H15" s="3"/>
      <c r="I15" s="3"/>
    </row>
    <row r="16" spans="2:9" ht="18.75" x14ac:dyDescent="0.25">
      <c r="B16" s="71" t="s">
        <v>1</v>
      </c>
      <c r="C16" s="72"/>
      <c r="D16" s="72"/>
      <c r="E16" s="72"/>
      <c r="F16" s="71"/>
      <c r="G16" s="3"/>
      <c r="H16" s="3"/>
      <c r="I16" s="3"/>
    </row>
    <row r="17" spans="1:19" ht="18.75" x14ac:dyDescent="0.25">
      <c r="B17" s="71" t="s">
        <v>2</v>
      </c>
      <c r="C17" s="72"/>
      <c r="D17" s="72"/>
      <c r="E17" s="72"/>
      <c r="F17" s="71"/>
      <c r="G17" s="3"/>
      <c r="H17" s="3"/>
      <c r="I17" s="3"/>
    </row>
    <row r="18" spans="1:19" ht="15.75" customHeight="1" x14ac:dyDescent="0.25">
      <c r="B18" s="5"/>
      <c r="C18" s="6"/>
      <c r="D18" s="6"/>
      <c r="E18" s="6"/>
      <c r="G18" s="7"/>
      <c r="H18" s="7"/>
      <c r="I18" s="7"/>
    </row>
    <row r="19" spans="1:19" ht="15.75" x14ac:dyDescent="0.25">
      <c r="C19" s="8"/>
      <c r="D19" s="7"/>
      <c r="E19" s="7"/>
      <c r="F19" s="9"/>
      <c r="G19" s="3"/>
      <c r="H19" s="10">
        <f>+'[1]BC Balance Comprobación'!F11</f>
        <v>2021</v>
      </c>
      <c r="I19" s="10"/>
    </row>
    <row r="20" spans="1:19" ht="15.75" x14ac:dyDescent="0.25">
      <c r="A20" s="4" t="s">
        <v>3</v>
      </c>
      <c r="B20" s="11" t="s">
        <v>4</v>
      </c>
      <c r="C20" s="8"/>
      <c r="D20" s="12"/>
      <c r="E20" s="12"/>
      <c r="F20" s="13"/>
      <c r="G20" s="14"/>
      <c r="H20" s="14"/>
      <c r="I20" s="14"/>
    </row>
    <row r="21" spans="1:19" ht="15.75" x14ac:dyDescent="0.25">
      <c r="B21" s="11" t="s">
        <v>5</v>
      </c>
      <c r="C21" s="15"/>
      <c r="D21" s="12"/>
      <c r="E21" s="12"/>
      <c r="F21" s="16"/>
      <c r="G21" s="14"/>
      <c r="H21" s="14"/>
      <c r="I21" s="14"/>
    </row>
    <row r="22" spans="1:19" ht="15.75" x14ac:dyDescent="0.25">
      <c r="A22" s="4" t="s">
        <v>6</v>
      </c>
      <c r="B22" s="1" t="s">
        <v>7</v>
      </c>
      <c r="C22" s="8"/>
      <c r="D22" s="8"/>
      <c r="E22" s="8"/>
      <c r="F22" s="17">
        <f>'[2]EFE-Flujo de Efectivo'!C63</f>
        <v>29735087.237306781</v>
      </c>
      <c r="G22" s="18"/>
      <c r="H22" s="8"/>
      <c r="I22" s="8">
        <v>23411067</v>
      </c>
      <c r="J22" s="17">
        <f>F22-I22</f>
        <v>6324020.2373067811</v>
      </c>
      <c r="K22" s="17"/>
      <c r="L22" s="17">
        <f t="shared" ref="L22:L29" si="0">+F22+H22</f>
        <v>29735087.237306781</v>
      </c>
      <c r="N22" s="19"/>
    </row>
    <row r="23" spans="1:19" customFormat="1" ht="15.75" hidden="1" x14ac:dyDescent="0.25">
      <c r="A23" s="20" t="s">
        <v>8</v>
      </c>
      <c r="B23" s="1" t="s">
        <v>9</v>
      </c>
      <c r="C23" s="8">
        <v>3597453</v>
      </c>
      <c r="D23" s="1"/>
      <c r="E23" s="1"/>
      <c r="F23" s="21" t="e">
        <f>+SUMIF('[1]BC Balance Comprobación'!A:A,'ESF - Situación Financiera'!A23,'[1]BC Balance Comprobación'!D:D)</f>
        <v>#VALUE!</v>
      </c>
      <c r="G23" s="22"/>
      <c r="H23" s="21" t="e">
        <f>+SUMIF('[1]BC Balance Comprobación'!A:A,'ESF - Situación Financiera'!A23,'[1]BC Balance Comprobación'!F:F)</f>
        <v>#VALUE!</v>
      </c>
      <c r="I23" s="21"/>
      <c r="J23" s="23"/>
      <c r="K23" s="23"/>
      <c r="L23" s="21" t="e">
        <f t="shared" si="0"/>
        <v>#VALUE!</v>
      </c>
      <c r="M23" s="23"/>
      <c r="N23" s="24"/>
      <c r="O23" s="23"/>
      <c r="P23" s="23"/>
    </row>
    <row r="24" spans="1:19" customFormat="1" ht="15.75" hidden="1" x14ac:dyDescent="0.25">
      <c r="A24" s="20" t="s">
        <v>10</v>
      </c>
      <c r="B24" s="1" t="s">
        <v>11</v>
      </c>
      <c r="C24" s="8">
        <v>31209265.759999998</v>
      </c>
      <c r="D24" s="1"/>
      <c r="E24" s="1"/>
      <c r="F24" s="21" t="e">
        <f>+SUMIF('[1]BC Balance Comprobación'!A:A,'ESF - Situación Financiera'!A24,'[1]BC Balance Comprobación'!D:D)</f>
        <v>#VALUE!</v>
      </c>
      <c r="G24" s="22"/>
      <c r="H24" s="21" t="e">
        <f>+SUMIF('[1]BC Balance Comprobación'!A:A,'ESF - Situación Financiera'!A24,'[1]BC Balance Comprobación'!F:F)</f>
        <v>#VALUE!</v>
      </c>
      <c r="I24" s="21"/>
      <c r="J24" s="23"/>
      <c r="K24" s="23"/>
      <c r="L24" s="21" t="e">
        <f t="shared" si="0"/>
        <v>#VALUE!</v>
      </c>
      <c r="M24" s="23"/>
      <c r="N24" s="24"/>
      <c r="O24" s="23"/>
      <c r="P24" s="23"/>
    </row>
    <row r="25" spans="1:19" customFormat="1" ht="15.75" hidden="1" x14ac:dyDescent="0.25">
      <c r="A25" s="20" t="s">
        <v>12</v>
      </c>
      <c r="B25" s="1" t="s">
        <v>13</v>
      </c>
      <c r="C25" s="15"/>
      <c r="D25" s="1"/>
      <c r="E25" s="1"/>
      <c r="F25" s="21"/>
      <c r="G25" s="22"/>
      <c r="H25" s="21" t="e">
        <f>+SUMIF('[1]BC Balance Comprobación'!A:A,'ESF - Situación Financiera'!A25,'[1]BC Balance Comprobación'!F:F)</f>
        <v>#VALUE!</v>
      </c>
      <c r="I25" s="21"/>
      <c r="J25" s="23"/>
      <c r="K25" s="23"/>
      <c r="L25" s="21" t="e">
        <f t="shared" si="0"/>
        <v>#VALUE!</v>
      </c>
      <c r="M25" s="23"/>
      <c r="N25" s="24"/>
      <c r="O25" s="23"/>
      <c r="P25" s="23"/>
    </row>
    <row r="26" spans="1:19" ht="15.75" x14ac:dyDescent="0.25">
      <c r="A26" s="4" t="s">
        <v>14</v>
      </c>
      <c r="B26" s="1" t="s">
        <v>15</v>
      </c>
      <c r="C26" s="25"/>
      <c r="D26" s="8"/>
      <c r="E26" s="8"/>
      <c r="F26" s="26">
        <f>'[2]BC Balance Comprobación'!D21</f>
        <v>1397703</v>
      </c>
      <c r="G26" s="18"/>
      <c r="H26" s="8"/>
      <c r="I26" s="8">
        <v>2361505</v>
      </c>
      <c r="J26" s="17">
        <f>F26-I26</f>
        <v>-963802</v>
      </c>
      <c r="K26" s="17"/>
      <c r="L26" s="17">
        <f t="shared" si="0"/>
        <v>1397703</v>
      </c>
      <c r="M26" s="17"/>
      <c r="N26" s="19"/>
      <c r="O26" s="27"/>
      <c r="S26" s="28"/>
    </row>
    <row r="27" spans="1:19" customFormat="1" ht="16.5" hidden="1" thickBot="1" x14ac:dyDescent="0.3">
      <c r="A27" s="20" t="s">
        <v>16</v>
      </c>
      <c r="B27" s="1" t="s">
        <v>17</v>
      </c>
      <c r="C27" s="29">
        <v>71924132.75</v>
      </c>
      <c r="D27" s="1"/>
      <c r="E27" s="1"/>
      <c r="F27" s="21" t="e">
        <f>+SUMIF('[1]BC Balance Comprobación'!A:A,'ESF - Situación Financiera'!A27,'[1]BC Balance Comprobación'!D:D)</f>
        <v>#VALUE!</v>
      </c>
      <c r="G27" s="22"/>
      <c r="H27" s="21" t="e">
        <f>+SUMIF('[1]BC Balance Comprobación'!A:A,'ESF - Situación Financiera'!A27,'[1]BC Balance Comprobación'!F:F)</f>
        <v>#VALUE!</v>
      </c>
      <c r="I27" s="21"/>
      <c r="J27" s="30" t="s">
        <v>18</v>
      </c>
      <c r="K27" s="23"/>
      <c r="L27" s="21" t="e">
        <f t="shared" si="0"/>
        <v>#VALUE!</v>
      </c>
      <c r="M27" s="23">
        <f>SUBTOTAL(9,M22:M26)</f>
        <v>0</v>
      </c>
      <c r="N27" s="24"/>
      <c r="O27" s="23"/>
      <c r="P27" s="23"/>
    </row>
    <row r="28" spans="1:19" customFormat="1" ht="15.75" hidden="1" x14ac:dyDescent="0.25">
      <c r="A28" s="20" t="s">
        <v>19</v>
      </c>
      <c r="B28" s="1" t="s">
        <v>20</v>
      </c>
      <c r="C28" s="8">
        <v>71924132.75</v>
      </c>
      <c r="D28" s="1"/>
      <c r="E28" s="1"/>
      <c r="F28" s="31" t="e">
        <f>+SUMIF('[1]BC Balance Comprobación'!A:A,'ESF - Situación Financiera'!A28,'[1]BC Balance Comprobación'!D:D)</f>
        <v>#VALUE!</v>
      </c>
      <c r="G28" s="22"/>
      <c r="H28" s="21" t="e">
        <f>+SUMIF('[1]BC Balance Comprobación'!A:A,'ESF - Situación Financiera'!A28,'[1]BC Balance Comprobación'!F:F)</f>
        <v>#VALUE!</v>
      </c>
      <c r="I28" s="21"/>
      <c r="J28" s="23"/>
      <c r="K28" s="23"/>
      <c r="L28" s="21" t="e">
        <f t="shared" si="0"/>
        <v>#VALUE!</v>
      </c>
      <c r="M28" s="23"/>
      <c r="N28" s="24"/>
      <c r="O28" s="23"/>
      <c r="P28" s="23"/>
    </row>
    <row r="29" spans="1:19" ht="15.75" x14ac:dyDescent="0.25">
      <c r="B29" s="32" t="s">
        <v>21</v>
      </c>
      <c r="C29" s="33">
        <f>C22+C26</f>
        <v>0</v>
      </c>
      <c r="D29" s="15"/>
      <c r="E29" s="15"/>
      <c r="F29" s="34">
        <f>F22+F26</f>
        <v>31132790.237306781</v>
      </c>
      <c r="G29" s="15"/>
      <c r="H29" s="15"/>
      <c r="I29" s="33">
        <f>I22+I26</f>
        <v>25772572</v>
      </c>
      <c r="J29" s="17">
        <f>F29-I29</f>
        <v>5360218.2373067811</v>
      </c>
      <c r="K29" s="35"/>
      <c r="L29" s="17">
        <f t="shared" si="0"/>
        <v>31132790.237306781</v>
      </c>
      <c r="M29" s="17"/>
      <c r="N29" s="19"/>
    </row>
    <row r="30" spans="1:19" ht="15.75" x14ac:dyDescent="0.25">
      <c r="C30" s="15"/>
      <c r="D30" s="15"/>
      <c r="E30" s="15"/>
      <c r="F30" s="36"/>
      <c r="G30" s="18"/>
      <c r="H30" s="15"/>
      <c r="I30" s="15"/>
      <c r="J30" s="17">
        <f>F30-I30</f>
        <v>0</v>
      </c>
      <c r="K30" s="17"/>
      <c r="L30" s="17"/>
      <c r="N30" s="19"/>
    </row>
    <row r="31" spans="1:19" ht="15.75" x14ac:dyDescent="0.25">
      <c r="B31" s="32" t="s">
        <v>22</v>
      </c>
      <c r="C31" s="8"/>
      <c r="D31" s="8"/>
      <c r="E31" s="8"/>
      <c r="F31" s="17"/>
      <c r="G31" s="8"/>
      <c r="H31" s="8"/>
      <c r="I31" s="8"/>
      <c r="J31" s="17">
        <f>F31-I31</f>
        <v>0</v>
      </c>
      <c r="K31" s="35"/>
      <c r="N31" s="19"/>
    </row>
    <row r="32" spans="1:19" customFormat="1" ht="15.75" hidden="1" x14ac:dyDescent="0.25">
      <c r="A32" s="20" t="s">
        <v>23</v>
      </c>
      <c r="B32" s="1" t="s">
        <v>24</v>
      </c>
      <c r="C32" s="37"/>
      <c r="D32" s="1"/>
      <c r="E32" s="1"/>
      <c r="F32" s="21" t="e">
        <f>+SUMIF('[1]BC Balance Comprobación'!A:A,'ESF - Situación Financiera'!A32,'[1]BC Balance Comprobación'!D:D)</f>
        <v>#VALUE!</v>
      </c>
      <c r="G32" s="22"/>
      <c r="H32" s="21" t="e">
        <f>+SUMIF('[1]BC Balance Comprobación'!A:A,'ESF - Situación Financiera'!A32,'[1]BC Balance Comprobación'!F:F)</f>
        <v>#VALUE!</v>
      </c>
      <c r="I32" s="21"/>
      <c r="J32" s="23"/>
      <c r="K32" s="23"/>
      <c r="L32" s="21" t="e">
        <f t="shared" ref="L32:L39" si="1">+F32+H32</f>
        <v>#VALUE!</v>
      </c>
      <c r="M32" s="23"/>
      <c r="N32" s="24"/>
      <c r="O32" s="23"/>
      <c r="P32" s="23"/>
    </row>
    <row r="33" spans="1:19" customFormat="1" ht="15.75" hidden="1" x14ac:dyDescent="0.25">
      <c r="A33" s="20" t="s">
        <v>25</v>
      </c>
      <c r="B33" s="1" t="s">
        <v>26</v>
      </c>
      <c r="C33" s="15"/>
      <c r="D33" s="1"/>
      <c r="E33" s="1"/>
      <c r="F33" s="21" t="e">
        <f>+SUMIF('[1]BC Balance Comprobación'!A:A,'ESF - Situación Financiera'!A33,'[1]BC Balance Comprobación'!D:D)</f>
        <v>#VALUE!</v>
      </c>
      <c r="G33" s="22"/>
      <c r="H33" s="21" t="e">
        <f>+SUMIF('[1]BC Balance Comprobación'!A:A,'ESF - Situación Financiera'!A33,'[1]BC Balance Comprobación'!F:F)</f>
        <v>#VALUE!</v>
      </c>
      <c r="I33" s="21"/>
      <c r="J33" s="23"/>
      <c r="K33" s="23"/>
      <c r="L33" s="21" t="e">
        <f t="shared" si="1"/>
        <v>#VALUE!</v>
      </c>
      <c r="M33" s="23"/>
      <c r="N33" s="24"/>
      <c r="O33" s="23"/>
      <c r="P33" s="23"/>
    </row>
    <row r="34" spans="1:19" customFormat="1" ht="15.75" hidden="1" x14ac:dyDescent="0.25">
      <c r="A34" s="20" t="s">
        <v>27</v>
      </c>
      <c r="B34" s="1" t="s">
        <v>28</v>
      </c>
      <c r="C34" s="15">
        <v>9152526.0999999996</v>
      </c>
      <c r="D34" s="1"/>
      <c r="E34" s="1"/>
      <c r="F34" s="21" t="e">
        <f>+SUMIF('[1]BC Balance Comprobación'!A:A,'ESF - Situación Financiera'!A34,'[1]BC Balance Comprobación'!D:D)</f>
        <v>#VALUE!</v>
      </c>
      <c r="G34" s="22"/>
      <c r="H34" s="21" t="e">
        <f>+SUMIF('[1]BC Balance Comprobación'!A:A,'ESF - Situación Financiera'!A34,'[1]BC Balance Comprobación'!F:F)</f>
        <v>#VALUE!</v>
      </c>
      <c r="I34" s="21"/>
      <c r="J34" s="23"/>
      <c r="K34" s="23"/>
      <c r="L34" s="21" t="e">
        <f t="shared" si="1"/>
        <v>#VALUE!</v>
      </c>
      <c r="M34" s="23"/>
      <c r="N34" s="24"/>
      <c r="O34" s="23"/>
      <c r="P34" s="23"/>
    </row>
    <row r="35" spans="1:19" customFormat="1" hidden="1" x14ac:dyDescent="0.25">
      <c r="A35" s="20" t="s">
        <v>29</v>
      </c>
      <c r="B35" s="1" t="s">
        <v>30</v>
      </c>
      <c r="C35" s="38">
        <v>388865.78</v>
      </c>
      <c r="D35" s="1"/>
      <c r="E35" s="1"/>
      <c r="F35" s="21" t="e">
        <f>+SUMIF('[1]BC Balance Comprobación'!A:A,'ESF - Situación Financiera'!A35,'[1]BC Balance Comprobación'!D:D)</f>
        <v>#VALUE!</v>
      </c>
      <c r="G35" s="22"/>
      <c r="H35" s="21" t="e">
        <f>+SUMIF('[1]BC Balance Comprobación'!A:A,'ESF - Situación Financiera'!A35,'[1]BC Balance Comprobación'!F:F)</f>
        <v>#VALUE!</v>
      </c>
      <c r="I35" s="21"/>
      <c r="J35" s="23"/>
      <c r="K35" s="23"/>
      <c r="L35" s="21" t="e">
        <f t="shared" si="1"/>
        <v>#VALUE!</v>
      </c>
      <c r="M35" s="23"/>
      <c r="N35" s="24"/>
      <c r="O35" s="23"/>
      <c r="P35" s="23"/>
    </row>
    <row r="36" spans="1:19" ht="15.75" x14ac:dyDescent="0.25">
      <c r="A36" s="4" t="s">
        <v>31</v>
      </c>
      <c r="B36" s="1" t="s">
        <v>32</v>
      </c>
      <c r="C36" s="25">
        <f>'[1]BC Balance Comprobación'!B21+'[1]BC Balance Comprobación'!B22</f>
        <v>0</v>
      </c>
      <c r="D36" s="8"/>
      <c r="E36" s="8"/>
      <c r="F36" s="26">
        <f>'[2]BC Balance Comprobación'!D23+'[2]BC Balance Comprobación'!D24</f>
        <v>76596349.840000004</v>
      </c>
      <c r="G36" s="18"/>
      <c r="H36" s="8"/>
      <c r="I36" s="8">
        <v>73263524</v>
      </c>
      <c r="J36" s="17">
        <f>F36-I36</f>
        <v>3332825.8400000036</v>
      </c>
      <c r="K36" s="39"/>
      <c r="L36" s="17">
        <f t="shared" si="1"/>
        <v>76596349.840000004</v>
      </c>
      <c r="M36" s="39"/>
      <c r="N36" s="19"/>
    </row>
    <row r="37" spans="1:19" ht="15.75" hidden="1" x14ac:dyDescent="0.25">
      <c r="A37" s="4" t="s">
        <v>33</v>
      </c>
      <c r="B37" s="1" t="s">
        <v>34</v>
      </c>
      <c r="C37" s="33"/>
      <c r="F37" s="26" t="e">
        <f>+SUMIF('[1]BC Balance Comprobación'!A:A,'ESF - Situación Financiera'!A37,'[1]BC Balance Comprobación'!D:D)</f>
        <v>#VALUE!</v>
      </c>
      <c r="G37" s="40"/>
      <c r="H37" s="26" t="e">
        <f>+SUMIF('[1]BC Balance Comprobación'!A:A,'ESF - Situación Financiera'!A37,'[1]BC Balance Comprobación'!F:F)</f>
        <v>#VALUE!</v>
      </c>
      <c r="I37" s="17"/>
      <c r="K37" s="41"/>
      <c r="L37" s="17" t="e">
        <f t="shared" si="1"/>
        <v>#VALUE!</v>
      </c>
      <c r="N37" s="19"/>
    </row>
    <row r="38" spans="1:19" customFormat="1" ht="15.75" hidden="1" x14ac:dyDescent="0.25">
      <c r="A38" s="20" t="s">
        <v>35</v>
      </c>
      <c r="B38" s="42" t="s">
        <v>36</v>
      </c>
      <c r="C38" s="8">
        <v>0</v>
      </c>
      <c r="D38" s="42"/>
      <c r="E38" s="42"/>
      <c r="F38" s="43" t="e">
        <f>+SUMIF('[1]BC Balance Comprobación'!A:A,'ESF - Situación Financiera'!A38,'[1]BC Balance Comprobación'!D:D)</f>
        <v>#VALUE!</v>
      </c>
      <c r="G38" s="22"/>
      <c r="H38" s="21" t="e">
        <f>+SUMIF('[1]BC Balance Comprobación'!A:A,'ESF - Situación Financiera'!A38,'[1]BC Balance Comprobación'!F:F)</f>
        <v>#VALUE!</v>
      </c>
      <c r="I38" s="21"/>
      <c r="J38" s="30" t="s">
        <v>37</v>
      </c>
      <c r="K38" s="44"/>
      <c r="L38" s="21" t="e">
        <f t="shared" si="1"/>
        <v>#VALUE!</v>
      </c>
      <c r="M38" s="44"/>
      <c r="N38" s="24"/>
      <c r="O38" s="23"/>
      <c r="P38" s="23"/>
    </row>
    <row r="39" spans="1:19" ht="15.75" x14ac:dyDescent="0.25">
      <c r="B39" s="32" t="s">
        <v>38</v>
      </c>
      <c r="C39" s="33">
        <f>SUM(C32:C38)</f>
        <v>9541391.879999999</v>
      </c>
      <c r="D39" s="15"/>
      <c r="E39" s="15"/>
      <c r="F39" s="45">
        <f>F36</f>
        <v>76596349.840000004</v>
      </c>
      <c r="G39" s="15"/>
      <c r="H39" s="15"/>
      <c r="I39" s="33">
        <f>SUM(I32:I38)</f>
        <v>73263524</v>
      </c>
      <c r="J39" s="17">
        <f t="shared" ref="J39:J44" si="2">F39-I39</f>
        <v>3332825.8400000036</v>
      </c>
      <c r="K39" s="39"/>
      <c r="L39" s="17">
        <f t="shared" si="1"/>
        <v>76596349.840000004</v>
      </c>
      <c r="M39" s="39"/>
      <c r="N39" s="19"/>
    </row>
    <row r="40" spans="1:19" ht="15.75" x14ac:dyDescent="0.25">
      <c r="C40" s="15"/>
      <c r="D40" s="15"/>
      <c r="E40" s="15"/>
      <c r="F40" s="36"/>
      <c r="G40" s="18"/>
      <c r="H40" s="15"/>
      <c r="I40" s="15"/>
      <c r="J40" s="17">
        <f t="shared" si="2"/>
        <v>0</v>
      </c>
      <c r="K40" s="17"/>
      <c r="L40" s="17"/>
      <c r="N40" s="19"/>
    </row>
    <row r="41" spans="1:19" ht="16.5" thickBot="1" x14ac:dyDescent="0.3">
      <c r="B41" s="32" t="s">
        <v>39</v>
      </c>
      <c r="C41" s="29">
        <f>SUM(C39,C29)</f>
        <v>9541391.879999999</v>
      </c>
      <c r="D41" s="15"/>
      <c r="E41" s="15"/>
      <c r="F41" s="46">
        <f>SUM(F39,F29)</f>
        <v>107729140.07730678</v>
      </c>
      <c r="G41" s="15"/>
      <c r="H41" s="15"/>
      <c r="I41" s="29">
        <f>SUM(I39,I29)</f>
        <v>99036096</v>
      </c>
      <c r="J41" s="17">
        <f t="shared" si="2"/>
        <v>8693044.0773067772</v>
      </c>
      <c r="K41" s="17"/>
      <c r="L41" s="17">
        <f>+F41+H41</f>
        <v>107729140.07730678</v>
      </c>
      <c r="N41" s="19"/>
    </row>
    <row r="42" spans="1:19" ht="16.5" thickTop="1" x14ac:dyDescent="0.25">
      <c r="B42" s="1" t="s">
        <v>40</v>
      </c>
      <c r="C42" s="8"/>
      <c r="D42" s="8"/>
      <c r="E42" s="8"/>
      <c r="F42" s="17"/>
      <c r="G42" s="8"/>
      <c r="H42" s="8"/>
      <c r="I42" s="8"/>
      <c r="J42" s="17">
        <f t="shared" si="2"/>
        <v>0</v>
      </c>
      <c r="K42" s="17"/>
      <c r="N42" s="19"/>
    </row>
    <row r="43" spans="1:19" ht="15.75" x14ac:dyDescent="0.25">
      <c r="B43" s="32" t="s">
        <v>41</v>
      </c>
      <c r="C43" s="8"/>
      <c r="D43" s="8"/>
      <c r="E43" s="8"/>
      <c r="F43" s="17"/>
      <c r="G43" s="8"/>
      <c r="H43" s="8"/>
      <c r="I43" s="8"/>
      <c r="J43" s="17">
        <f t="shared" si="2"/>
        <v>0</v>
      </c>
      <c r="K43" s="17"/>
      <c r="N43" s="19"/>
    </row>
    <row r="44" spans="1:19" ht="15.75" x14ac:dyDescent="0.25">
      <c r="B44" s="32" t="s">
        <v>42</v>
      </c>
      <c r="C44" s="18"/>
      <c r="D44" s="18"/>
      <c r="E44" s="18"/>
      <c r="F44" s="40"/>
      <c r="G44" s="18"/>
      <c r="H44" s="18"/>
      <c r="I44" s="18"/>
      <c r="J44" s="17">
        <f t="shared" si="2"/>
        <v>0</v>
      </c>
      <c r="K44" s="17"/>
      <c r="N44" s="19"/>
    </row>
    <row r="45" spans="1:19" customFormat="1" ht="15.75" x14ac:dyDescent="0.25">
      <c r="A45" s="20" t="s">
        <v>43</v>
      </c>
      <c r="B45" s="1" t="s">
        <v>44</v>
      </c>
      <c r="C45" s="15">
        <v>37695935</v>
      </c>
      <c r="D45" s="1"/>
      <c r="E45" s="1"/>
      <c r="F45" s="21"/>
      <c r="G45" s="21"/>
      <c r="H45" s="21"/>
      <c r="I45" s="21"/>
      <c r="J45" s="23"/>
      <c r="K45" s="23"/>
      <c r="L45" s="21">
        <f t="shared" ref="L45:L54" si="3">+F45+H45</f>
        <v>0</v>
      </c>
      <c r="M45" s="23"/>
      <c r="N45" s="24"/>
      <c r="O45" s="23"/>
      <c r="P45" s="23"/>
    </row>
    <row r="46" spans="1:19" ht="15.75" x14ac:dyDescent="0.25">
      <c r="A46" s="4" t="s">
        <v>45</v>
      </c>
      <c r="B46" s="1" t="s">
        <v>46</v>
      </c>
      <c r="C46" s="47"/>
      <c r="D46" s="47"/>
      <c r="E46" s="47"/>
      <c r="F46" s="48">
        <f>-'[2]BC Balance Comprobación'!D29</f>
        <v>14920757.439999999</v>
      </c>
      <c r="G46" s="40"/>
      <c r="H46" s="17"/>
      <c r="I46" s="49">
        <v>9644835</v>
      </c>
      <c r="K46" s="35"/>
      <c r="L46" s="17">
        <f t="shared" si="3"/>
        <v>14920757.439999999</v>
      </c>
      <c r="M46" s="39"/>
      <c r="N46" s="19"/>
      <c r="O46" s="16"/>
      <c r="S46" s="50"/>
    </row>
    <row r="47" spans="1:19" customFormat="1" ht="15.75" hidden="1" x14ac:dyDescent="0.25">
      <c r="A47" s="20" t="s">
        <v>47</v>
      </c>
      <c r="B47" s="1" t="s">
        <v>48</v>
      </c>
      <c r="C47" s="14"/>
      <c r="D47" s="1"/>
      <c r="E47" s="1"/>
      <c r="F47" s="21" t="e">
        <f>-SUMIF('[1]BC Balance Comprobación'!A:A,'ESF - Situación Financiera'!A47,'[1]BC Balance Comprobación'!D:D)</f>
        <v>#VALUE!</v>
      </c>
      <c r="G47" s="22"/>
      <c r="H47" s="21"/>
      <c r="I47" s="21"/>
      <c r="J47" s="23"/>
      <c r="K47" s="23"/>
      <c r="L47" s="21" t="e">
        <f t="shared" si="3"/>
        <v>#VALUE!</v>
      </c>
      <c r="M47" s="23">
        <v>1056046.82</v>
      </c>
      <c r="N47" s="24"/>
      <c r="O47" s="23"/>
      <c r="P47" s="23"/>
    </row>
    <row r="48" spans="1:19" customFormat="1" ht="15.75" hidden="1" x14ac:dyDescent="0.25">
      <c r="A48" s="20" t="s">
        <v>49</v>
      </c>
      <c r="B48" s="1" t="s">
        <v>50</v>
      </c>
      <c r="C48" s="15">
        <v>103133398.63999999</v>
      </c>
      <c r="D48" s="1"/>
      <c r="E48" s="1"/>
      <c r="F48" s="21" t="e">
        <f>-SUMIF('[1]BC Balance Comprobación'!A:A,'ESF - Situación Financiera'!A48,'[1]BC Balance Comprobación'!D:D)</f>
        <v>#VALUE!</v>
      </c>
      <c r="G48" s="22"/>
      <c r="H48" s="21"/>
      <c r="I48" s="21"/>
      <c r="J48" s="23"/>
      <c r="K48" s="23"/>
      <c r="L48" s="21" t="e">
        <f t="shared" si="3"/>
        <v>#VALUE!</v>
      </c>
      <c r="M48" s="23">
        <v>7075581.6811864404</v>
      </c>
      <c r="N48" s="24"/>
      <c r="O48" s="23"/>
      <c r="P48" s="23"/>
    </row>
    <row r="49" spans="1:17" customFormat="1" ht="15.75" x14ac:dyDescent="0.25">
      <c r="A49" s="20" t="s">
        <v>51</v>
      </c>
      <c r="B49" s="1" t="s">
        <v>52</v>
      </c>
      <c r="C49" s="37"/>
      <c r="D49" s="47"/>
      <c r="E49" s="47"/>
      <c r="F49" s="51">
        <f>-'[2]BC Balance Comprobación'!D30</f>
        <v>832250.8</v>
      </c>
      <c r="G49" s="52"/>
      <c r="H49" s="49"/>
      <c r="I49" s="53"/>
      <c r="J49" s="17">
        <f>F49-I49</f>
        <v>832250.8</v>
      </c>
      <c r="K49" s="54"/>
      <c r="L49" s="21">
        <f t="shared" si="3"/>
        <v>832250.8</v>
      </c>
      <c r="M49" s="21"/>
      <c r="N49" s="24"/>
      <c r="O49" s="16"/>
      <c r="P49" s="23"/>
    </row>
    <row r="50" spans="1:17" customFormat="1" ht="15.75" hidden="1" x14ac:dyDescent="0.25">
      <c r="A50" s="20" t="s">
        <v>53</v>
      </c>
      <c r="B50" s="1" t="s">
        <v>54</v>
      </c>
      <c r="C50" s="15"/>
      <c r="D50" s="1"/>
      <c r="E50" s="1"/>
      <c r="F50" s="21" t="e">
        <f>-SUMIF('[1]BC Balance Comprobación'!A:A,'ESF - Situación Financiera'!A50,'[1]BC Balance Comprobación'!D:D)</f>
        <v>#VALUE!</v>
      </c>
      <c r="G50" s="22"/>
      <c r="H50" s="21" t="e">
        <f>-SUMIF('[1]BC Balance Comprobación'!A:A,'ESF - Situación Financiera'!A50,'[1]BC Balance Comprobación'!F:F)</f>
        <v>#VALUE!</v>
      </c>
      <c r="I50" s="21"/>
      <c r="J50" s="23"/>
      <c r="K50" s="23"/>
      <c r="L50" s="21" t="e">
        <f t="shared" si="3"/>
        <v>#VALUE!</v>
      </c>
      <c r="M50" s="23"/>
      <c r="N50" s="24"/>
      <c r="O50" s="23"/>
      <c r="P50" s="23"/>
    </row>
    <row r="51" spans="1:17" customFormat="1" hidden="1" x14ac:dyDescent="0.25">
      <c r="A51" s="20" t="s">
        <v>55</v>
      </c>
      <c r="B51" s="1" t="s">
        <v>56</v>
      </c>
      <c r="C51" s="1"/>
      <c r="D51" s="1"/>
      <c r="E51" s="1"/>
      <c r="F51" s="21" t="e">
        <f>-SUMIF('[1]BC Balance Comprobación'!A:A,'ESF - Situación Financiera'!A51,'[1]BC Balance Comprobación'!D:D)</f>
        <v>#VALUE!</v>
      </c>
      <c r="G51" s="22"/>
      <c r="H51" s="21" t="e">
        <f>-SUMIF('[1]BC Balance Comprobación'!A:A,'ESF - Situación Financiera'!A51,'[1]BC Balance Comprobación'!F:F)</f>
        <v>#VALUE!</v>
      </c>
      <c r="I51" s="21"/>
      <c r="J51" s="23"/>
      <c r="K51" s="23"/>
      <c r="L51" s="21" t="e">
        <f t="shared" si="3"/>
        <v>#VALUE!</v>
      </c>
      <c r="M51" s="23"/>
      <c r="N51" s="24"/>
      <c r="O51" s="23"/>
      <c r="P51" s="23"/>
    </row>
    <row r="52" spans="1:17" customFormat="1" hidden="1" x14ac:dyDescent="0.25">
      <c r="A52" s="20" t="s">
        <v>57</v>
      </c>
      <c r="B52" s="1" t="s">
        <v>58</v>
      </c>
      <c r="C52" s="1"/>
      <c r="D52" s="1"/>
      <c r="E52" s="1"/>
      <c r="F52" s="21" t="e">
        <f>-SUMIF('[1]BC Balance Comprobación'!A:A,'ESF - Situación Financiera'!A52,'[1]BC Balance Comprobación'!D:D)</f>
        <v>#VALUE!</v>
      </c>
      <c r="G52" s="22"/>
      <c r="H52" s="21"/>
      <c r="I52" s="21"/>
      <c r="J52" s="23"/>
      <c r="K52" s="23"/>
      <c r="L52" s="21" t="e">
        <f t="shared" si="3"/>
        <v>#VALUE!</v>
      </c>
      <c r="M52" s="23"/>
      <c r="N52" s="24"/>
      <c r="O52" s="23"/>
      <c r="P52" s="23"/>
    </row>
    <row r="53" spans="1:17" customFormat="1" hidden="1" x14ac:dyDescent="0.25">
      <c r="A53" s="20" t="s">
        <v>59</v>
      </c>
      <c r="B53" s="1" t="s">
        <v>60</v>
      </c>
      <c r="C53" s="1"/>
      <c r="D53" s="1"/>
      <c r="E53" s="1"/>
      <c r="F53" s="31">
        <v>0</v>
      </c>
      <c r="G53" s="22"/>
      <c r="H53" s="21"/>
      <c r="I53" s="31"/>
      <c r="J53" s="17">
        <f>F53-I53</f>
        <v>0</v>
      </c>
      <c r="K53" s="21"/>
      <c r="L53" s="21">
        <f t="shared" si="3"/>
        <v>0</v>
      </c>
      <c r="M53" s="23"/>
      <c r="N53" s="24"/>
      <c r="O53" s="23"/>
      <c r="P53" s="23"/>
    </row>
    <row r="54" spans="1:17" ht="15.75" x14ac:dyDescent="0.25">
      <c r="B54" s="32" t="s">
        <v>61</v>
      </c>
      <c r="C54" s="15">
        <f>SUBTOTAL(9,C45:C53)</f>
        <v>37695935</v>
      </c>
      <c r="D54" s="15"/>
      <c r="E54" s="15"/>
      <c r="F54" s="34">
        <f>SUBTOTAL(9,F45:F53)</f>
        <v>15753008.24</v>
      </c>
      <c r="G54" s="15"/>
      <c r="H54" s="15"/>
      <c r="I54" s="15">
        <f>SUBTOTAL(9,I46:I53)</f>
        <v>9644835</v>
      </c>
      <c r="J54" s="17">
        <f>F54-I54</f>
        <v>6108173.2400000002</v>
      </c>
      <c r="K54" s="17"/>
      <c r="L54" s="17">
        <f t="shared" si="3"/>
        <v>15753008.24</v>
      </c>
      <c r="N54" s="54"/>
      <c r="O54" s="35"/>
      <c r="Q54" s="50"/>
    </row>
    <row r="55" spans="1:17" ht="15.75" x14ac:dyDescent="0.25">
      <c r="C55" s="15"/>
      <c r="D55" s="15"/>
      <c r="E55" s="15"/>
      <c r="F55" s="36"/>
      <c r="G55" s="18"/>
      <c r="H55" s="8"/>
      <c r="I55" s="8"/>
      <c r="J55" s="17">
        <f>F55-I55</f>
        <v>0</v>
      </c>
      <c r="K55" s="17"/>
      <c r="L55" s="17"/>
      <c r="N55" s="19"/>
    </row>
    <row r="56" spans="1:17" customFormat="1" x14ac:dyDescent="0.25">
      <c r="A56" s="20"/>
      <c r="B56" s="55" t="s">
        <v>62</v>
      </c>
      <c r="C56" s="38">
        <f>C57+C58+C59+C60+C61+C62+C63</f>
        <v>0</v>
      </c>
      <c r="D56" s="38"/>
      <c r="E56" s="38"/>
      <c r="F56" s="38">
        <v>0</v>
      </c>
      <c r="G56" s="38"/>
      <c r="H56" s="38"/>
      <c r="I56" s="38">
        <f>I57+I58+I59+I60+I61+I62+I63</f>
        <v>0</v>
      </c>
      <c r="J56" s="17">
        <f>F56-I56</f>
        <v>0</v>
      </c>
      <c r="K56" s="21"/>
      <c r="L56" s="21">
        <f t="shared" ref="L56:L64" si="4">+F56+H56</f>
        <v>0</v>
      </c>
      <c r="M56" s="54"/>
      <c r="N56" s="24"/>
      <c r="O56" s="54"/>
      <c r="P56" s="23"/>
    </row>
    <row r="57" spans="1:17" customFormat="1" ht="27.75" hidden="1" customHeight="1" x14ac:dyDescent="0.25">
      <c r="A57" s="20" t="s">
        <v>63</v>
      </c>
      <c r="B57" s="1" t="s">
        <v>64</v>
      </c>
      <c r="C57" s="1"/>
      <c r="D57" s="1"/>
      <c r="E57" s="1"/>
      <c r="F57" s="21" t="e">
        <f>-SUMIF('[1]BC Balance Comprobación'!A:A,'ESF - Situación Financiera'!A57,'[1]BC Balance Comprobación'!D:D)</f>
        <v>#VALUE!</v>
      </c>
      <c r="G57" s="22"/>
      <c r="H57" s="21" t="e">
        <f>-SUMIF('[1]BC Balance Comprobación'!A:A,'ESF - Situación Financiera'!A57,'[1]BC Balance Comprobación'!F:F)</f>
        <v>#VALUE!</v>
      </c>
      <c r="I57" s="21"/>
      <c r="J57" s="23"/>
      <c r="K57" s="23"/>
      <c r="L57" s="21" t="e">
        <f t="shared" si="4"/>
        <v>#VALUE!</v>
      </c>
      <c r="M57" s="23"/>
      <c r="N57" s="24"/>
      <c r="O57" s="23"/>
      <c r="P57" s="23"/>
    </row>
    <row r="58" spans="1:17" customFormat="1" ht="27.75" hidden="1" customHeight="1" x14ac:dyDescent="0.25">
      <c r="A58" s="20" t="s">
        <v>65</v>
      </c>
      <c r="B58" s="1" t="s">
        <v>66</v>
      </c>
      <c r="C58" s="1"/>
      <c r="D58" s="1"/>
      <c r="E58" s="1"/>
      <c r="F58" s="21" t="e">
        <f>-SUMIF('[1]BC Balance Comprobación'!A:A,'ESF - Situación Financiera'!A58,'[1]BC Balance Comprobación'!D:D)</f>
        <v>#VALUE!</v>
      </c>
      <c r="G58" s="22"/>
      <c r="H58" s="21" t="e">
        <f>-SUMIF('[1]BC Balance Comprobación'!A:A,'ESF - Situación Financiera'!A58,'[1]BC Balance Comprobación'!F:F)</f>
        <v>#VALUE!</v>
      </c>
      <c r="I58" s="21"/>
      <c r="J58" s="23"/>
      <c r="K58" s="23"/>
      <c r="L58" s="21" t="e">
        <f t="shared" si="4"/>
        <v>#VALUE!</v>
      </c>
      <c r="M58" s="23"/>
      <c r="N58" s="24"/>
      <c r="O58" s="23"/>
      <c r="P58" s="23"/>
    </row>
    <row r="59" spans="1:17" customFormat="1" ht="27.75" hidden="1" customHeight="1" x14ac:dyDescent="0.25">
      <c r="A59" s="20" t="s">
        <v>67</v>
      </c>
      <c r="B59" s="1" t="s">
        <v>68</v>
      </c>
      <c r="C59" s="1"/>
      <c r="D59" s="1"/>
      <c r="E59" s="1"/>
      <c r="F59" s="21" t="e">
        <f>-SUMIF('[1]BC Balance Comprobación'!A:A,'ESF - Situación Financiera'!A59,'[1]BC Balance Comprobación'!D:D)</f>
        <v>#VALUE!</v>
      </c>
      <c r="G59" s="22"/>
      <c r="H59" s="21" t="e">
        <f>-SUMIF('[1]BC Balance Comprobación'!A:A,'ESF - Situación Financiera'!A59,'[1]BC Balance Comprobación'!F:F)</f>
        <v>#VALUE!</v>
      </c>
      <c r="I59" s="21"/>
      <c r="J59" s="23"/>
      <c r="K59" s="23"/>
      <c r="L59" s="21" t="e">
        <f t="shared" si="4"/>
        <v>#VALUE!</v>
      </c>
      <c r="M59" s="23"/>
      <c r="N59" s="24"/>
      <c r="O59" s="23"/>
      <c r="P59" s="23"/>
    </row>
    <row r="60" spans="1:17" customFormat="1" ht="27.75" hidden="1" customHeight="1" x14ac:dyDescent="0.25">
      <c r="A60" s="20" t="s">
        <v>69</v>
      </c>
      <c r="B60" s="1" t="s">
        <v>70</v>
      </c>
      <c r="C60" s="1"/>
      <c r="D60" s="1"/>
      <c r="E60" s="1"/>
      <c r="F60" s="21" t="e">
        <f>-SUMIF('[1]BC Balance Comprobación'!A:A,'ESF - Situación Financiera'!A60,'[1]BC Balance Comprobación'!D:D)</f>
        <v>#VALUE!</v>
      </c>
      <c r="G60" s="22"/>
      <c r="H60" s="21" t="e">
        <f>-SUMIF('[1]BC Balance Comprobación'!A:A,'ESF - Situación Financiera'!A60,'[1]BC Balance Comprobación'!F:F)</f>
        <v>#VALUE!</v>
      </c>
      <c r="I60" s="21"/>
      <c r="J60" s="23"/>
      <c r="K60" s="23"/>
      <c r="L60" s="21" t="e">
        <f t="shared" si="4"/>
        <v>#VALUE!</v>
      </c>
      <c r="M60" s="23"/>
      <c r="N60" s="24"/>
      <c r="O60" s="23"/>
      <c r="P60" s="23"/>
    </row>
    <row r="61" spans="1:17" customFormat="1" ht="27.75" hidden="1" customHeight="1" x14ac:dyDescent="0.25">
      <c r="A61" s="20" t="s">
        <v>71</v>
      </c>
      <c r="B61" s="1" t="s">
        <v>72</v>
      </c>
      <c r="C61" s="1"/>
      <c r="D61" s="1"/>
      <c r="E61" s="1"/>
      <c r="F61" s="21" t="e">
        <f>-SUMIF('[1]BC Balance Comprobación'!A:A,'ESF - Situación Financiera'!A61,'[1]BC Balance Comprobación'!D:D)</f>
        <v>#VALUE!</v>
      </c>
      <c r="G61" s="22"/>
      <c r="H61" s="21" t="e">
        <f>-SUMIF('[1]BC Balance Comprobación'!A:A,'ESF - Situación Financiera'!A61,'[1]BC Balance Comprobación'!F:F)</f>
        <v>#VALUE!</v>
      </c>
      <c r="I61" s="21"/>
      <c r="J61" s="23"/>
      <c r="K61" s="23"/>
      <c r="L61" s="21" t="e">
        <f t="shared" si="4"/>
        <v>#VALUE!</v>
      </c>
      <c r="M61" s="23"/>
      <c r="N61" s="24"/>
      <c r="O61" s="23"/>
      <c r="P61" s="23"/>
    </row>
    <row r="62" spans="1:17" customFormat="1" hidden="1" x14ac:dyDescent="0.25">
      <c r="A62" s="20" t="s">
        <v>73</v>
      </c>
      <c r="B62" s="1" t="s">
        <v>74</v>
      </c>
      <c r="C62" s="1"/>
      <c r="D62" s="1"/>
      <c r="E62" s="1"/>
      <c r="F62" s="21" t="e">
        <f>-SUMIF('[1]BC Balance Comprobación'!A:A,'ESF - Situación Financiera'!A62,'[1]BC Balance Comprobación'!D:D)</f>
        <v>#VALUE!</v>
      </c>
      <c r="G62" s="22"/>
      <c r="H62" s="21" t="e">
        <f>-SUMIF('[1]BC Balance Comprobación'!A:A,'ESF - Situación Financiera'!A62,'[1]BC Balance Comprobación'!F:F)</f>
        <v>#VALUE!</v>
      </c>
      <c r="I62" s="21"/>
      <c r="J62" s="23"/>
      <c r="K62" s="23"/>
      <c r="L62" s="21" t="e">
        <f t="shared" si="4"/>
        <v>#VALUE!</v>
      </c>
      <c r="M62" s="23"/>
      <c r="N62" s="24"/>
      <c r="O62" s="23"/>
      <c r="P62" s="23"/>
    </row>
    <row r="63" spans="1:17" customFormat="1" x14ac:dyDescent="0.25">
      <c r="A63" s="20"/>
      <c r="B63" s="23" t="s">
        <v>75</v>
      </c>
      <c r="C63" s="56">
        <v>0</v>
      </c>
      <c r="D63" s="39"/>
      <c r="E63" s="39"/>
      <c r="F63" s="56">
        <v>0</v>
      </c>
      <c r="G63" s="39"/>
      <c r="H63" s="39"/>
      <c r="I63" s="56">
        <v>0</v>
      </c>
      <c r="J63" s="17">
        <f>F63-I63</f>
        <v>0</v>
      </c>
      <c r="K63" s="21"/>
      <c r="L63" s="21">
        <f t="shared" si="4"/>
        <v>0</v>
      </c>
      <c r="M63" s="23"/>
      <c r="N63" s="24"/>
      <c r="O63" s="23"/>
      <c r="P63" s="23"/>
    </row>
    <row r="64" spans="1:17" ht="23.25" customHeight="1" x14ac:dyDescent="0.25">
      <c r="B64" s="32" t="s">
        <v>76</v>
      </c>
      <c r="C64" s="33">
        <f>SUM(C54,C63)</f>
        <v>37695935</v>
      </c>
      <c r="D64" s="15"/>
      <c r="E64" s="15"/>
      <c r="F64" s="34">
        <f>SUM(F54,F63)</f>
        <v>15753008.24</v>
      </c>
      <c r="G64" s="15"/>
      <c r="H64" s="15"/>
      <c r="I64" s="33">
        <f>SUM(I54,I63)</f>
        <v>9644835</v>
      </c>
      <c r="J64" s="17">
        <f>F64-I64</f>
        <v>6108173.2400000002</v>
      </c>
      <c r="K64" s="17"/>
      <c r="L64" s="17">
        <f t="shared" si="4"/>
        <v>15753008.24</v>
      </c>
      <c r="N64" s="19"/>
    </row>
    <row r="65" spans="1:20" ht="15.75" x14ac:dyDescent="0.25">
      <c r="C65" s="8"/>
      <c r="D65" s="8"/>
      <c r="E65" s="8"/>
      <c r="F65" s="17"/>
      <c r="G65" s="8"/>
      <c r="H65" s="8"/>
      <c r="I65" s="8"/>
      <c r="J65" s="17">
        <f>F65-I65</f>
        <v>0</v>
      </c>
      <c r="K65" s="17"/>
      <c r="N65" s="19"/>
      <c r="O65" s="35"/>
    </row>
    <row r="66" spans="1:20" ht="15.75" x14ac:dyDescent="0.25">
      <c r="B66" s="32" t="s">
        <v>77</v>
      </c>
      <c r="C66" s="8"/>
      <c r="D66" s="8"/>
      <c r="E66" s="8"/>
      <c r="F66" s="17"/>
      <c r="G66" s="8"/>
      <c r="H66" s="8"/>
      <c r="I66" s="8"/>
      <c r="J66" s="17">
        <f>F66-I66</f>
        <v>0</v>
      </c>
      <c r="K66" s="39"/>
      <c r="N66" s="19"/>
      <c r="O66" s="35"/>
      <c r="P66" s="1" t="s">
        <v>78</v>
      </c>
      <c r="Q66" s="57">
        <v>4418</v>
      </c>
    </row>
    <row r="67" spans="1:20" customFormat="1" ht="15.75" x14ac:dyDescent="0.25">
      <c r="A67" s="20" t="s">
        <v>79</v>
      </c>
      <c r="B67" s="1" t="s">
        <v>80</v>
      </c>
      <c r="C67" s="49"/>
      <c r="D67" s="49"/>
      <c r="E67" s="49"/>
      <c r="F67" s="21">
        <f>'[1]ECANP-Cambio Patrimonio'!E20</f>
        <v>51695326</v>
      </c>
      <c r="G67" s="49"/>
      <c r="H67" s="49"/>
      <c r="I67" s="49">
        <v>51695326</v>
      </c>
      <c r="J67" s="17">
        <f>F67-I67</f>
        <v>0</v>
      </c>
      <c r="K67" s="21"/>
      <c r="L67" s="21">
        <f t="shared" ref="L67:L72" si="5">+F67+H67</f>
        <v>51695326</v>
      </c>
      <c r="M67" s="23"/>
      <c r="N67" s="24"/>
      <c r="O67" s="23"/>
      <c r="P67" s="23"/>
    </row>
    <row r="68" spans="1:20" customFormat="1" hidden="1" x14ac:dyDescent="0.25">
      <c r="A68" s="20" t="s">
        <v>81</v>
      </c>
      <c r="B68" s="1" t="s">
        <v>82</v>
      </c>
      <c r="C68" s="1"/>
      <c r="D68" s="1"/>
      <c r="E68" s="1"/>
      <c r="F68" s="21" t="e">
        <f>-SUMIF('[1]BC Balance Comprobación'!A:A,'ESF - Situación Financiera'!A68,'[1]BC Balance Comprobación'!D:D)</f>
        <v>#VALUE!</v>
      </c>
      <c r="G68" s="22"/>
      <c r="H68" s="21" t="e">
        <f>-SUMIF('[1]BC Balance Comprobación'!A:A,'ESF - Situación Financiera'!A68,'[1]BC Balance Comprobación'!F:F)</f>
        <v>#VALUE!</v>
      </c>
      <c r="I68" s="21"/>
      <c r="J68" s="23"/>
      <c r="K68" s="23"/>
      <c r="L68" s="21" t="e">
        <f t="shared" si="5"/>
        <v>#VALUE!</v>
      </c>
      <c r="M68" s="23"/>
      <c r="N68" s="24"/>
      <c r="O68" s="23"/>
      <c r="P68" s="23"/>
    </row>
    <row r="69" spans="1:20" ht="15.75" x14ac:dyDescent="0.25">
      <c r="A69" s="4" t="s">
        <v>83</v>
      </c>
      <c r="B69" s="1" t="s">
        <v>84</v>
      </c>
      <c r="C69" s="8">
        <f>'[3] ERF-Rendimiento Financiero'!D27</f>
        <v>0</v>
      </c>
      <c r="D69" s="8"/>
      <c r="E69" s="8"/>
      <c r="F69" s="17">
        <f>'[2]ECANP-Cambio Patrimonio'!G13+'[2]ECANP-Cambio Patrimonio'!G15+'[2]ECANP-Cambio Patrimonio'!G16+'[2]ECANP-Cambio Patrimonio'!G17+'[2]ECANP-Cambio Patrimonio'!G18</f>
        <v>40553381.219999999</v>
      </c>
      <c r="G69" s="18"/>
      <c r="H69" s="8"/>
      <c r="I69" s="8">
        <v>38126099</v>
      </c>
      <c r="J69" s="17">
        <f>F69-I69</f>
        <v>2427282.2199999988</v>
      </c>
      <c r="K69" s="17"/>
      <c r="L69" s="17">
        <f t="shared" si="5"/>
        <v>40553381.219999999</v>
      </c>
      <c r="N69" s="19"/>
    </row>
    <row r="70" spans="1:20" ht="15.75" x14ac:dyDescent="0.25">
      <c r="A70" s="4" t="s">
        <v>85</v>
      </c>
      <c r="B70" s="1" t="s">
        <v>86</v>
      </c>
      <c r="C70" s="25">
        <f>'[1]ECANP-Cambio Patrimonio'!I13+'[1]ECANP-Cambio Patrimonio'!I18</f>
        <v>0</v>
      </c>
      <c r="D70" s="8"/>
      <c r="E70" s="8"/>
      <c r="F70" s="26">
        <f>'[2]ECANP-Cambio Patrimonio'!G19</f>
        <v>-272575.27829999849</v>
      </c>
      <c r="G70" s="18"/>
      <c r="H70" s="8"/>
      <c r="I70" s="8">
        <v>-430164</v>
      </c>
      <c r="J70" s="17">
        <f>F70-I70</f>
        <v>157588.72170000151</v>
      </c>
      <c r="K70" s="17"/>
      <c r="L70" s="17">
        <f t="shared" si="5"/>
        <v>-272575.27829999849</v>
      </c>
      <c r="N70" s="19"/>
    </row>
    <row r="71" spans="1:20" customFormat="1" x14ac:dyDescent="0.25">
      <c r="A71" s="20" t="s">
        <v>87</v>
      </c>
      <c r="B71" s="1" t="s">
        <v>88</v>
      </c>
      <c r="C71" s="1"/>
      <c r="D71" s="1"/>
      <c r="E71" s="1"/>
      <c r="F71" s="17"/>
      <c r="G71" s="22"/>
      <c r="H71" s="17" t="e">
        <f>-SUMIF('[1]BC Balance Comprobación'!A:A,'ESF - Situación Financiera'!A71,'[1]BC Balance Comprobación'!F:F)</f>
        <v>#VALUE!</v>
      </c>
      <c r="I71" s="17"/>
      <c r="J71" s="23"/>
      <c r="K71" s="21"/>
      <c r="L71" s="21" t="e">
        <f t="shared" si="5"/>
        <v>#VALUE!</v>
      </c>
      <c r="M71" s="23"/>
      <c r="N71" s="24"/>
      <c r="O71" s="23"/>
      <c r="P71" s="23"/>
      <c r="T71" s="58"/>
    </row>
    <row r="72" spans="1:20" ht="15.75" x14ac:dyDescent="0.25">
      <c r="B72" s="32" t="s">
        <v>89</v>
      </c>
      <c r="C72" s="33">
        <f>SUM(C66:C71)</f>
        <v>0</v>
      </c>
      <c r="D72" s="15"/>
      <c r="E72" s="15"/>
      <c r="F72" s="34">
        <f>SUBTOTAL(9,F67:F71)</f>
        <v>91976131.941699997</v>
      </c>
      <c r="G72" s="15"/>
      <c r="H72" s="15"/>
      <c r="I72" s="33">
        <f>SUM(I66:I71)</f>
        <v>89391261</v>
      </c>
      <c r="J72" s="17">
        <f>F72-I72</f>
        <v>2584870.9416999966</v>
      </c>
      <c r="K72" s="17"/>
      <c r="L72" s="17">
        <f t="shared" si="5"/>
        <v>91976131.941699997</v>
      </c>
      <c r="M72" s="35"/>
      <c r="N72" s="19"/>
    </row>
    <row r="73" spans="1:20" ht="15.75" x14ac:dyDescent="0.25">
      <c r="C73" s="14"/>
      <c r="D73" s="14"/>
      <c r="E73" s="14"/>
      <c r="F73" s="16"/>
      <c r="G73" s="14"/>
      <c r="H73" s="14"/>
      <c r="I73" s="14"/>
      <c r="J73" s="17">
        <f>F73-I73</f>
        <v>0</v>
      </c>
      <c r="K73" s="17"/>
      <c r="O73" s="17"/>
    </row>
    <row r="74" spans="1:20" ht="27" thickBot="1" x14ac:dyDescent="0.3">
      <c r="B74" s="32" t="s">
        <v>90</v>
      </c>
      <c r="C74" s="29">
        <f>+C64+C72</f>
        <v>37695935</v>
      </c>
      <c r="D74" s="15"/>
      <c r="E74" s="15"/>
      <c r="F74" s="46">
        <f>+F64+F72</f>
        <v>107729140.18169999</v>
      </c>
      <c r="G74" s="15"/>
      <c r="H74" s="15"/>
      <c r="I74" s="29">
        <f>+I64+I72</f>
        <v>99036096</v>
      </c>
      <c r="J74" s="17">
        <f>F74-I74</f>
        <v>8693044.1816999912</v>
      </c>
      <c r="K74" s="17"/>
      <c r="M74" s="17"/>
      <c r="N74" s="17">
        <f>F41-F74</f>
        <v>-0.10439321398735046</v>
      </c>
      <c r="S74" s="59"/>
      <c r="T74" s="57"/>
    </row>
    <row r="75" spans="1:20" ht="24" thickTop="1" x14ac:dyDescent="0.25">
      <c r="B75" s="32"/>
      <c r="C75" s="60"/>
      <c r="D75" s="60"/>
      <c r="E75" s="60"/>
      <c r="F75" s="36"/>
      <c r="G75" s="14"/>
      <c r="H75" s="15"/>
      <c r="I75" s="15"/>
      <c r="J75" s="17">
        <f>F75-I75</f>
        <v>0</v>
      </c>
      <c r="K75" s="61"/>
      <c r="N75" s="17"/>
      <c r="O75" s="35"/>
    </row>
    <row r="76" spans="1:20" ht="15.75" x14ac:dyDescent="0.25">
      <c r="C76" s="7"/>
      <c r="D76" s="7"/>
      <c r="E76" s="7"/>
      <c r="F76" s="36"/>
      <c r="G76" s="14"/>
      <c r="H76" s="15"/>
      <c r="I76" s="15"/>
      <c r="K76" s="17"/>
    </row>
    <row r="77" spans="1:20" ht="15.75" x14ac:dyDescent="0.25">
      <c r="C77" s="7"/>
      <c r="D77" s="7"/>
      <c r="E77" s="7"/>
      <c r="G77" s="7"/>
      <c r="H77" s="8"/>
      <c r="I77" s="8"/>
      <c r="K77" s="17"/>
      <c r="L77" s="17"/>
    </row>
    <row r="78" spans="1:20" ht="15.75" customHeight="1" x14ac:dyDescent="0.25">
      <c r="B78" s="73" t="s">
        <v>91</v>
      </c>
      <c r="C78" s="74"/>
      <c r="D78" s="74"/>
      <c r="E78" s="74"/>
      <c r="F78" s="73"/>
      <c r="G78" s="62"/>
      <c r="H78" s="62"/>
      <c r="I78" s="62"/>
    </row>
    <row r="79" spans="1:20" ht="15.75" customHeight="1" x14ac:dyDescent="0.25">
      <c r="B79" s="75" t="s">
        <v>92</v>
      </c>
      <c r="C79" s="75"/>
      <c r="D79" s="75"/>
      <c r="E79" s="75"/>
      <c r="F79" s="75"/>
      <c r="G79" s="63"/>
      <c r="H79" s="63"/>
      <c r="I79" s="63"/>
      <c r="J79" s="63"/>
    </row>
    <row r="80" spans="1:20" ht="15.75" hidden="1" x14ac:dyDescent="0.25">
      <c r="B80" s="68" t="s">
        <v>93</v>
      </c>
      <c r="C80" s="68"/>
      <c r="D80" s="68"/>
      <c r="E80" s="68"/>
      <c r="F80" s="68"/>
      <c r="G80" s="7"/>
      <c r="H80" s="62"/>
      <c r="I80" s="62"/>
    </row>
    <row r="81" spans="2:10" ht="18.75" hidden="1" x14ac:dyDescent="0.25">
      <c r="B81" s="64"/>
      <c r="C81" s="64"/>
      <c r="D81" s="64"/>
      <c r="E81" s="64"/>
      <c r="F81" s="64"/>
      <c r="G81" s="7"/>
      <c r="H81" s="8"/>
      <c r="I81" s="8"/>
    </row>
    <row r="82" spans="2:10" ht="15.75" hidden="1" customHeight="1" x14ac:dyDescent="0.25">
      <c r="B82" s="65"/>
      <c r="C82" s="65"/>
      <c r="D82" s="65"/>
      <c r="E82" s="65"/>
      <c r="F82" s="65"/>
      <c r="G82" s="66"/>
      <c r="H82" s="66"/>
      <c r="I82" s="66"/>
      <c r="J82" s="67"/>
    </row>
    <row r="83" spans="2:10" ht="15.75" hidden="1" x14ac:dyDescent="0.25">
      <c r="B83" s="68"/>
      <c r="C83" s="68"/>
      <c r="D83" s="68"/>
      <c r="E83" s="68"/>
      <c r="F83" s="68"/>
      <c r="G83" s="7"/>
      <c r="H83" s="7"/>
      <c r="I83" s="7"/>
    </row>
    <row r="84" spans="2:10" hidden="1" x14ac:dyDescent="0.25"/>
    <row r="85" spans="2:10" hidden="1" x14ac:dyDescent="0.25"/>
    <row r="86" spans="2:10" hidden="1" x14ac:dyDescent="0.25"/>
  </sheetData>
  <autoFilter ref="B19:N77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3:F83"/>
    <mergeCell ref="B15:F15"/>
    <mergeCell ref="B16:F16"/>
    <mergeCell ref="B17:F17"/>
    <mergeCell ref="B78:F78"/>
    <mergeCell ref="B79:F79"/>
    <mergeCell ref="B80:F80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4294967293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Javier</dc:creator>
  <cp:lastModifiedBy>Cristian Fernanda</cp:lastModifiedBy>
  <dcterms:created xsi:type="dcterms:W3CDTF">2023-05-11T16:18:21Z</dcterms:created>
  <dcterms:modified xsi:type="dcterms:W3CDTF">2023-05-11T16:25:39Z</dcterms:modified>
</cp:coreProperties>
</file>